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Data\Osted Vandværk\Økonomi\Diverse\"/>
    </mc:Choice>
  </mc:AlternateContent>
  <bookViews>
    <workbookView xWindow="480" yWindow="120" windowWidth="27795" windowHeight="12585"/>
  </bookViews>
  <sheets>
    <sheet name="Demo" sheetId="11" r:id="rId1"/>
  </sheets>
  <definedNames>
    <definedName name="_xlnm._FilterDatabase" localSheetId="0" hidden="1">Demo!$A$1:$A$57</definedName>
    <definedName name="_xlnm.Print_Area" localSheetId="0">Demo!$B$1:$H$57</definedName>
  </definedNames>
  <calcPr calcId="152511"/>
</workbook>
</file>

<file path=xl/calcChain.xml><?xml version="1.0" encoding="utf-8"?>
<calcChain xmlns="http://schemas.openxmlformats.org/spreadsheetml/2006/main">
  <c r="H56" i="11" l="1"/>
  <c r="G56" i="11"/>
  <c r="F56" i="11"/>
  <c r="E56" i="11"/>
  <c r="D56" i="11"/>
  <c r="H51" i="11"/>
  <c r="G51" i="11"/>
  <c r="F51" i="11"/>
  <c r="E51" i="11"/>
  <c r="D51" i="11"/>
  <c r="D16" i="11" l="1"/>
  <c r="E16" i="11" s="1"/>
  <c r="D17" i="11"/>
  <c r="E17" i="11" s="1"/>
  <c r="F17" i="11" s="1"/>
  <c r="G17" i="11" s="1"/>
  <c r="H17" i="11" s="1"/>
  <c r="G29" i="11"/>
  <c r="F16" i="11" l="1"/>
  <c r="E18" i="11"/>
  <c r="D18" i="11"/>
  <c r="G47" i="11"/>
  <c r="G45" i="11"/>
  <c r="D21" i="11"/>
  <c r="D14" i="11"/>
  <c r="D20" i="11"/>
  <c r="H55" i="11" l="1"/>
  <c r="G55" i="11"/>
  <c r="F55" i="11"/>
  <c r="E55" i="11"/>
  <c r="D55" i="11"/>
  <c r="H53" i="11"/>
  <c r="H54" i="11" s="1"/>
  <c r="G53" i="11"/>
  <c r="G54" i="11" s="1"/>
  <c r="F53" i="11"/>
  <c r="F54" i="11" s="1"/>
  <c r="E53" i="11"/>
  <c r="E54" i="11" s="1"/>
  <c r="D53" i="11"/>
  <c r="D54" i="11" s="1"/>
  <c r="G16" i="11"/>
  <c r="F18" i="11"/>
  <c r="E21" i="11"/>
  <c r="F21" i="11" s="1"/>
  <c r="G21" i="11" s="1"/>
  <c r="H21" i="11" s="1"/>
  <c r="E20" i="11"/>
  <c r="F20" i="11" s="1"/>
  <c r="G20" i="11" s="1"/>
  <c r="H20" i="11" s="1"/>
  <c r="H16" i="11" l="1"/>
  <c r="H18" i="11" s="1"/>
  <c r="G18" i="11"/>
  <c r="H5" i="11" l="1"/>
  <c r="E14" i="11" l="1"/>
  <c r="F14" i="11" s="1"/>
  <c r="G14" i="11" s="1"/>
  <c r="H14" i="11" s="1"/>
  <c r="H7" i="11"/>
  <c r="C38" i="11"/>
  <c r="C33" i="11"/>
  <c r="D10" i="11"/>
  <c r="E10" i="11" s="1"/>
  <c r="F10" i="11" s="1"/>
  <c r="G10" i="11" s="1"/>
  <c r="H10" i="11" s="1"/>
  <c r="D6" i="11"/>
  <c r="E6" i="11" s="1"/>
  <c r="F6" i="11" s="1"/>
  <c r="G6" i="11" s="1"/>
  <c r="H6" i="11" s="1"/>
  <c r="G5" i="11"/>
  <c r="F5" i="11"/>
  <c r="E5" i="11"/>
  <c r="D5" i="11"/>
  <c r="H4" i="11"/>
  <c r="G4" i="11"/>
  <c r="F4" i="11"/>
  <c r="E4" i="11"/>
  <c r="D4" i="11"/>
  <c r="H3" i="11"/>
  <c r="G3" i="11"/>
  <c r="F3" i="11"/>
  <c r="E3" i="11"/>
  <c r="D3" i="11"/>
  <c r="H2" i="11"/>
  <c r="G2" i="11"/>
  <c r="F2" i="11"/>
  <c r="E2" i="11"/>
  <c r="D2" i="11"/>
  <c r="D7" i="11" l="1"/>
  <c r="D8" i="11" s="1"/>
  <c r="D9" i="11" s="1"/>
  <c r="E7" i="11"/>
  <c r="E8" i="11" s="1"/>
  <c r="E9" i="11" s="1"/>
  <c r="H8" i="11"/>
  <c r="H9" i="11" s="1"/>
  <c r="F7" i="11"/>
  <c r="F8" i="11" s="1"/>
  <c r="F9" i="11" s="1"/>
  <c r="G7" i="11"/>
  <c r="G8" i="11" s="1"/>
  <c r="G9" i="11" s="1"/>
  <c r="G13" i="11" l="1"/>
  <c r="G52" i="11" s="1"/>
  <c r="G19" i="11"/>
  <c r="F13" i="11"/>
  <c r="F52" i="11" s="1"/>
  <c r="F19" i="11"/>
  <c r="H13" i="11"/>
  <c r="H52" i="11" s="1"/>
  <c r="H19" i="11"/>
  <c r="E19" i="11"/>
  <c r="E13" i="11"/>
  <c r="E52" i="11" s="1"/>
  <c r="D19" i="11"/>
  <c r="D13" i="11"/>
  <c r="D52" i="11" s="1"/>
  <c r="D57" i="11" s="1"/>
  <c r="G11" i="11"/>
  <c r="G12" i="11" s="1"/>
  <c r="E11" i="11"/>
  <c r="E12" i="11" s="1"/>
  <c r="H11" i="11"/>
  <c r="H12" i="11" s="1"/>
  <c r="F11" i="11"/>
  <c r="F12" i="11" s="1"/>
  <c r="D11" i="11"/>
  <c r="D12" i="11" s="1"/>
  <c r="E57" i="11" l="1"/>
  <c r="F57" i="11" l="1"/>
  <c r="G57" i="11" l="1"/>
  <c r="H57" i="11"/>
</calcChain>
</file>

<file path=xl/sharedStrings.xml><?xml version="1.0" encoding="utf-8"?>
<sst xmlns="http://schemas.openxmlformats.org/spreadsheetml/2006/main" count="86" uniqueCount="65">
  <si>
    <t>I alt</t>
  </si>
  <si>
    <t>Pr. år i snit</t>
  </si>
  <si>
    <t>Forudsætninger</t>
  </si>
  <si>
    <t>Levetid på en boring</t>
  </si>
  <si>
    <t>Antal boringer</t>
  </si>
  <si>
    <t>Renovering på vandværket hvert x år.</t>
  </si>
  <si>
    <t>Pris for etablering af ny boring</t>
  </si>
  <si>
    <t>Renovering af boring hvert x år.</t>
  </si>
  <si>
    <t>Område/Levetid på hovedledning</t>
  </si>
  <si>
    <t>Antal meter hovedledning i by</t>
  </si>
  <si>
    <t>Pris for at renovere 1 meter hovedledning i by</t>
  </si>
  <si>
    <t>Pris for at renovere 1 meter hovedledning udenfor by</t>
  </si>
  <si>
    <t>Antal meter hovedledning udenfor by</t>
  </si>
  <si>
    <t>meter</t>
  </si>
  <si>
    <t>år</t>
  </si>
  <si>
    <t>kr.</t>
  </si>
  <si>
    <t>stk.</t>
  </si>
  <si>
    <t>Pris for etablering af nyt vandværk</t>
  </si>
  <si>
    <t>Boringer (Nye)</t>
  </si>
  <si>
    <t>Boringer (Større renoveringer)</t>
  </si>
  <si>
    <t>Vandværk (Nyt)</t>
  </si>
  <si>
    <t>Vandværk (Større renoveringer)</t>
  </si>
  <si>
    <t>Hovedledninger (Nye)</t>
  </si>
  <si>
    <t>Levetid for vandværk</t>
  </si>
  <si>
    <t>Pris for udskiftning af 1 stk. vandmåler</t>
  </si>
  <si>
    <t>Vandmålere (Nye)</t>
  </si>
  <si>
    <t>Levetid på en vandmåler</t>
  </si>
  <si>
    <t>Gennensnitlig likviditetsoverskud pr. år</t>
  </si>
  <si>
    <t>Antal vandmålere</t>
  </si>
  <si>
    <t>Nuværende likviditet pr. år</t>
  </si>
  <si>
    <t>Område</t>
  </si>
  <si>
    <t>Nøgletal</t>
  </si>
  <si>
    <t>Vandværk</t>
  </si>
  <si>
    <t>Boringer</t>
  </si>
  <si>
    <t>Ledningsnet</t>
  </si>
  <si>
    <t>Vandmålere</t>
  </si>
  <si>
    <t>Likviditetsoverskud/underskud pr. år</t>
  </si>
  <si>
    <t>Likviditetsoverskud/underskud pr. år pr. forbruger</t>
  </si>
  <si>
    <t>Årlig m3 solgt vand</t>
  </si>
  <si>
    <t>Fast bidrag (Anlægsbudget)</t>
  </si>
  <si>
    <t>M3 pris (Drift- og adm.udgifter)</t>
  </si>
  <si>
    <t>Årlig drifts- og administrationsudgifter</t>
  </si>
  <si>
    <t>m3</t>
  </si>
  <si>
    <t>Årlig m3 forbrug af vand hos modelfamilie</t>
  </si>
  <si>
    <t>Grøn afgift (inkl. drikkevandsbidrag) ekskl. moms</t>
  </si>
  <si>
    <t>- Fast bidrag (ekskl. moms)</t>
  </si>
  <si>
    <t>- m3 forbrug (ekskl. moms)</t>
  </si>
  <si>
    <t>I alt (ekskl. moms)</t>
  </si>
  <si>
    <t>Grøn afgift (inkl. drikkevandsbidrag) (ekskl. moms)</t>
  </si>
  <si>
    <t>Spildevandsafledning (inkl. moms)</t>
  </si>
  <si>
    <t>I alt (inkl. moms)</t>
  </si>
  <si>
    <t>Spildevandsafledning (Lejre Forsyning) pr. m3 inkl. moms</t>
  </si>
  <si>
    <t>Spildevandsafledning (Lejre Forsyning) fast bidrag inkl. moms</t>
  </si>
  <si>
    <t>Filter</t>
  </si>
  <si>
    <t>Model-
familie</t>
  </si>
  <si>
    <t>Anlægsbudgetandel pr. forbruger</t>
  </si>
  <si>
    <t>Drifts- og administrationsudgiftsandel pr. forbruger</t>
  </si>
  <si>
    <t>Antal forbrugere pr. boring</t>
  </si>
  <si>
    <t>Antal meter hovedledning pr. forbruger</t>
  </si>
  <si>
    <t>Antal forbrugere (evt. plus ekstra stikledninger/vandmålere)</t>
  </si>
  <si>
    <t>Årlig driftsudgifter</t>
  </si>
  <si>
    <t>Årlig administrationsudgifter</t>
  </si>
  <si>
    <t>Driftsudgiftsandel pr. forbruger</t>
  </si>
  <si>
    <t>Administrationsudgiftsandel pr. forbruger</t>
  </si>
  <si>
    <t>Modelfamilie/Levetid på hovedledning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</si>
</sst>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,##0\ &quot;år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3" fontId="1" fillId="0" borderId="1" xfId="0" applyNumberFormat="1" applyFont="1" applyBorder="1"/>
    <xf numFmtId="3" fontId="0" fillId="2" borderId="1" xfId="0" applyNumberFormat="1" applyFill="1" applyBorder="1" applyProtection="1">
      <protection locked="0"/>
    </xf>
    <xf numFmtId="3" fontId="0" fillId="2" borderId="8" xfId="0" applyNumberFormat="1" applyFill="1" applyBorder="1" applyProtection="1">
      <protection locked="0"/>
    </xf>
    <xf numFmtId="0" fontId="0" fillId="0" borderId="9" xfId="0" applyBorder="1"/>
    <xf numFmtId="3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3" fontId="0" fillId="2" borderId="15" xfId="0" applyNumberFormat="1" applyFill="1" applyBorder="1" applyProtection="1">
      <protection locked="0"/>
    </xf>
    <xf numFmtId="0" fontId="0" fillId="0" borderId="16" xfId="0" applyBorder="1"/>
    <xf numFmtId="3" fontId="0" fillId="0" borderId="1" xfId="0" applyNumberFormat="1" applyFont="1" applyBorder="1"/>
    <xf numFmtId="3" fontId="1" fillId="0" borderId="1" xfId="0" applyNumberFormat="1" applyFont="1" applyBorder="1" applyAlignment="1">
      <alignment horizontal="right"/>
    </xf>
    <xf numFmtId="3" fontId="0" fillId="2" borderId="22" xfId="0" applyNumberFormat="1" applyFill="1" applyBorder="1" applyProtection="1">
      <protection locked="0"/>
    </xf>
    <xf numFmtId="0" fontId="0" fillId="0" borderId="23" xfId="0" applyBorder="1"/>
    <xf numFmtId="164" fontId="1" fillId="3" borderId="24" xfId="0" applyNumberFormat="1" applyFont="1" applyFill="1" applyBorder="1" applyAlignment="1">
      <alignment horizontal="right"/>
    </xf>
    <xf numFmtId="164" fontId="1" fillId="3" borderId="25" xfId="0" applyNumberFormat="1" applyFont="1" applyFill="1" applyBorder="1" applyAlignment="1">
      <alignment horizontal="right"/>
    </xf>
    <xf numFmtId="3" fontId="0" fillId="0" borderId="8" xfId="0" applyNumberFormat="1" applyBorder="1"/>
    <xf numFmtId="3" fontId="1" fillId="0" borderId="8" xfId="0" applyNumberFormat="1" applyFont="1" applyBorder="1"/>
    <xf numFmtId="3" fontId="0" fillId="0" borderId="9" xfId="0" applyNumberFormat="1" applyBorder="1"/>
    <xf numFmtId="3" fontId="1" fillId="0" borderId="12" xfId="0" applyNumberFormat="1" applyFont="1" applyBorder="1"/>
    <xf numFmtId="3" fontId="0" fillId="0" borderId="8" xfId="0" applyNumberFormat="1" applyFont="1" applyBorder="1"/>
    <xf numFmtId="3" fontId="0" fillId="0" borderId="9" xfId="0" applyNumberFormat="1" applyFont="1" applyBorder="1"/>
    <xf numFmtId="3" fontId="1" fillId="0" borderId="13" xfId="0" applyNumberFormat="1" applyFont="1" applyBorder="1"/>
    <xf numFmtId="3" fontId="1" fillId="0" borderId="8" xfId="0" applyNumberFormat="1" applyFont="1" applyBorder="1" applyAlignment="1">
      <alignment horizontal="right"/>
    </xf>
    <xf numFmtId="3" fontId="0" fillId="0" borderId="14" xfId="0" applyNumberFormat="1" applyFont="1" applyBorder="1"/>
    <xf numFmtId="3" fontId="0" fillId="0" borderId="12" xfId="0" applyNumberFormat="1" applyFont="1" applyBorder="1"/>
    <xf numFmtId="3" fontId="0" fillId="0" borderId="13" xfId="0" applyNumberFormat="1" applyFont="1" applyBorder="1"/>
    <xf numFmtId="3" fontId="0" fillId="0" borderId="8" xfId="0" applyNumberFormat="1" applyFont="1" applyBorder="1" applyAlignment="1">
      <alignment horizontal="right"/>
    </xf>
    <xf numFmtId="3" fontId="0" fillId="0" borderId="9" xfId="0" applyNumberFormat="1" applyFont="1" applyBorder="1" applyAlignment="1">
      <alignment horizontal="right"/>
    </xf>
    <xf numFmtId="3" fontId="1" fillId="0" borderId="14" xfId="0" applyNumberFormat="1" applyFont="1" applyBorder="1" applyAlignment="1">
      <alignment horizontal="right"/>
    </xf>
    <xf numFmtId="0" fontId="1" fillId="0" borderId="0" xfId="0" applyFont="1" applyBorder="1"/>
    <xf numFmtId="3" fontId="1" fillId="0" borderId="0" xfId="0" applyNumberFormat="1" applyFont="1" applyBorder="1"/>
    <xf numFmtId="3" fontId="0" fillId="0" borderId="0" xfId="0" applyNumberFormat="1" applyFont="1" applyBorder="1"/>
    <xf numFmtId="4" fontId="0" fillId="2" borderId="15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3" fontId="0" fillId="0" borderId="15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3" fontId="0" fillId="0" borderId="16" xfId="0" applyNumberFormat="1" applyFont="1" applyBorder="1" applyAlignment="1">
      <alignment horizontal="right"/>
    </xf>
    <xf numFmtId="4" fontId="0" fillId="0" borderId="12" xfId="0" applyNumberFormat="1" applyFont="1" applyBorder="1"/>
    <xf numFmtId="4" fontId="0" fillId="0" borderId="13" xfId="0" applyNumberFormat="1" applyFont="1" applyBorder="1"/>
    <xf numFmtId="164" fontId="1" fillId="3" borderId="28" xfId="0" applyNumberFormat="1" applyFont="1" applyFill="1" applyBorder="1" applyAlignment="1">
      <alignment horizontal="left"/>
    </xf>
    <xf numFmtId="4" fontId="0" fillId="2" borderId="12" xfId="0" applyNumberFormat="1" applyFill="1" applyBorder="1" applyProtection="1">
      <protection locked="0"/>
    </xf>
    <xf numFmtId="4" fontId="1" fillId="0" borderId="12" xfId="0" applyNumberFormat="1" applyFont="1" applyBorder="1"/>
    <xf numFmtId="164" fontId="1" fillId="3" borderId="36" xfId="0" applyNumberFormat="1" applyFont="1" applyFill="1" applyBorder="1" applyAlignment="1">
      <alignment horizontal="left"/>
    </xf>
    <xf numFmtId="0" fontId="2" fillId="0" borderId="37" xfId="0" applyFont="1" applyBorder="1" applyAlignment="1">
      <alignment horizontal="center"/>
    </xf>
    <xf numFmtId="3" fontId="0" fillId="0" borderId="12" xfId="0" applyNumberFormat="1" applyFill="1" applyBorder="1" applyProtection="1"/>
    <xf numFmtId="3" fontId="0" fillId="0" borderId="1" xfId="0" applyNumberFormat="1" applyBorder="1"/>
    <xf numFmtId="3" fontId="0" fillId="0" borderId="14" xfId="0" applyNumberFormat="1" applyBorder="1"/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164" fontId="1" fillId="3" borderId="31" xfId="0" applyNumberFormat="1" applyFont="1" applyFill="1" applyBorder="1" applyAlignment="1">
      <alignment horizontal="left"/>
    </xf>
    <xf numFmtId="164" fontId="1" fillId="3" borderId="24" xfId="0" applyNumberFormat="1" applyFont="1" applyFill="1" applyBorder="1" applyAlignment="1">
      <alignment horizontal="left"/>
    </xf>
    <xf numFmtId="0" fontId="0" fillId="0" borderId="31" xfId="0" applyBorder="1" applyAlignment="1">
      <alignment horizontal="left" vertical="center"/>
    </xf>
    <xf numFmtId="0" fontId="1" fillId="0" borderId="35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33" xfId="0" applyBorder="1" applyAlignment="1">
      <alignment horizontal="left"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4" xfId="0" applyBorder="1" applyAlignment="1">
      <alignment horizontal="left" vertical="center"/>
    </xf>
    <xf numFmtId="0" fontId="0" fillId="0" borderId="20" xfId="0" applyBorder="1" applyAlignment="1">
      <alignment horizontal="left"/>
    </xf>
    <xf numFmtId="0" fontId="1" fillId="3" borderId="31" xfId="0" applyFont="1" applyFill="1" applyBorder="1" applyAlignment="1">
      <alignment horizontal="left"/>
    </xf>
    <xf numFmtId="0" fontId="1" fillId="3" borderId="24" xfId="0" applyFont="1" applyFill="1" applyBorder="1" applyAlignment="1">
      <alignment horizontal="left"/>
    </xf>
    <xf numFmtId="0" fontId="0" fillId="0" borderId="17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0" fillId="0" borderId="19" xfId="0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19" xfId="0" quotePrefix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2" xfId="0" applyFont="1" applyBorder="1" applyAlignment="1">
      <alignment horizontal="left"/>
    </xf>
    <xf numFmtId="0" fontId="0" fillId="0" borderId="15" xfId="0" applyFont="1" applyBorder="1" applyAlignment="1">
      <alignment horizontal="left"/>
    </xf>
    <xf numFmtId="0" fontId="0" fillId="0" borderId="17" xfId="0" applyBorder="1" applyAlignment="1">
      <alignment horizontal="left" vertical="center"/>
    </xf>
    <xf numFmtId="0" fontId="1" fillId="3" borderId="26" xfId="0" applyFont="1" applyFill="1" applyBorder="1" applyAlignment="1">
      <alignment horizontal="left"/>
    </xf>
    <xf numFmtId="0" fontId="1" fillId="3" borderId="27" xfId="0" applyFont="1" applyFill="1" applyBorder="1" applyAlignment="1">
      <alignment horizontal="left"/>
    </xf>
  </cellXfs>
  <cellStyles count="1">
    <cellStyle name="Normal" xfId="0" builtinId="0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tabSelected="1" zoomScaleNormal="100" workbookViewId="0">
      <pane xSplit="6" ySplit="23" topLeftCell="G24" activePane="bottomRight" state="frozen"/>
      <selection pane="topRight" activeCell="G1" sqref="G1"/>
      <selection pane="bottomLeft" activeCell="A24" sqref="A24"/>
      <selection pane="bottomRight" activeCell="G46" sqref="G46"/>
    </sheetView>
  </sheetViews>
  <sheetFormatPr defaultRowHeight="15" x14ac:dyDescent="0.25"/>
  <cols>
    <col min="1" max="1" width="9" style="34" bestFit="1" customWidth="1"/>
    <col min="2" max="2" width="12.7109375" customWidth="1"/>
    <col min="3" max="3" width="35.7109375" customWidth="1"/>
    <col min="4" max="8" width="11.7109375" customWidth="1"/>
    <col min="9" max="9" width="6.42578125" bestFit="1" customWidth="1"/>
    <col min="10" max="10" width="36.5703125" bestFit="1" customWidth="1"/>
    <col min="11" max="14" width="12.7109375" customWidth="1"/>
  </cols>
  <sheetData>
    <row r="1" spans="1:14" ht="15.75" thickBot="1" x14ac:dyDescent="0.3">
      <c r="A1" s="42" t="s">
        <v>53</v>
      </c>
      <c r="B1" s="77" t="s">
        <v>8</v>
      </c>
      <c r="C1" s="78"/>
      <c r="D1" s="14">
        <v>40</v>
      </c>
      <c r="E1" s="14">
        <v>50</v>
      </c>
      <c r="F1" s="14">
        <v>60</v>
      </c>
      <c r="G1" s="14">
        <v>80</v>
      </c>
      <c r="H1" s="15">
        <v>100</v>
      </c>
      <c r="J1" s="30"/>
    </row>
    <row r="2" spans="1:14" x14ac:dyDescent="0.25">
      <c r="A2" s="35">
        <v>1</v>
      </c>
      <c r="B2" s="79" t="s">
        <v>20</v>
      </c>
      <c r="C2" s="80"/>
      <c r="D2" s="16">
        <f>IF($G$30&gt;0,$G$31/$G$30*D$1,0)</f>
        <v>0</v>
      </c>
      <c r="E2" s="16">
        <f>IF($G$30&gt;0,$G$31/$G$30*E$1,0)</f>
        <v>0</v>
      </c>
      <c r="F2" s="17">
        <f>IF($G$30&gt;0,$G$31/$G$30*F$1,0)</f>
        <v>0</v>
      </c>
      <c r="G2" s="16">
        <f>IF($G$30&gt;0,$G$31/$G$30*G$1,0)</f>
        <v>0</v>
      </c>
      <c r="H2" s="18">
        <f>IF($G$30&gt;0,$G$31/$G$30*H$1,0)</f>
        <v>0</v>
      </c>
      <c r="J2" s="30"/>
    </row>
    <row r="3" spans="1:14" x14ac:dyDescent="0.25">
      <c r="A3" s="35">
        <v>1</v>
      </c>
      <c r="B3" s="67" t="s">
        <v>21</v>
      </c>
      <c r="C3" s="60"/>
      <c r="D3" s="10">
        <f>IF($G$32&gt;0,D1/$G$32*$G$33,0)</f>
        <v>0</v>
      </c>
      <c r="E3" s="10">
        <f>IF($G$32&gt;0,E1/$G$32*$G$33,0)</f>
        <v>0</v>
      </c>
      <c r="F3" s="1">
        <f>IF($G$32&gt;0,F1/$G$32*$G$33,0)</f>
        <v>0</v>
      </c>
      <c r="G3" s="10">
        <f>IF($G$32&gt;0,G1/$G$32*$G$33,0)</f>
        <v>0</v>
      </c>
      <c r="H3" s="24">
        <f>IF($G$32&gt;0,H1/$G$32*$G$33,0)</f>
        <v>0</v>
      </c>
      <c r="J3" s="30"/>
    </row>
    <row r="4" spans="1:14" x14ac:dyDescent="0.25">
      <c r="A4" s="35">
        <v>1</v>
      </c>
      <c r="B4" s="67" t="s">
        <v>18</v>
      </c>
      <c r="C4" s="60"/>
      <c r="D4" s="10">
        <f>IF($G$35&gt;0,$G$34*D1/$G$35*$G$36,0)</f>
        <v>0</v>
      </c>
      <c r="E4" s="10">
        <f>IF($G$35&gt;0,$G$34*E1/$G$35*$G$36,0)</f>
        <v>0</v>
      </c>
      <c r="F4" s="1">
        <f>IF($G$35&gt;0,$G$34*F1/$G$35*$G$36,0)</f>
        <v>0</v>
      </c>
      <c r="G4" s="10">
        <f>IF($G$35&gt;0,$G$34*G1/$G$35*$G$36,0)</f>
        <v>0</v>
      </c>
      <c r="H4" s="24">
        <f>IF($G$35&gt;0,$G$34*H1/$G$35*$G$36,0)</f>
        <v>0</v>
      </c>
      <c r="J4" s="30"/>
    </row>
    <row r="5" spans="1:14" x14ac:dyDescent="0.25">
      <c r="A5" s="35">
        <v>1</v>
      </c>
      <c r="B5" s="67" t="s">
        <v>19</v>
      </c>
      <c r="C5" s="60"/>
      <c r="D5" s="10">
        <f>IF($G$37&gt;0,$G$34*D1/$G$37*$G$38,)</f>
        <v>0</v>
      </c>
      <c r="E5" s="10">
        <f>IF($G$37&gt;0,$G$34*E1/$G$37*$G$38,)</f>
        <v>0</v>
      </c>
      <c r="F5" s="1">
        <f>IF($G$37&gt;0,$G$34*F1/$G$37*$G$38,)</f>
        <v>0</v>
      </c>
      <c r="G5" s="10">
        <f>IF($G$37&gt;0,$G$34*G1/$G$37*$G$38,)</f>
        <v>0</v>
      </c>
      <c r="H5" s="24">
        <f>IF($G$37&gt;0,$G$34*H1/$G$37*$G$38,)</f>
        <v>0</v>
      </c>
      <c r="J5" s="30"/>
      <c r="K5" s="31"/>
      <c r="L5" s="31"/>
      <c r="M5" s="31"/>
      <c r="N5" s="31"/>
    </row>
    <row r="6" spans="1:14" x14ac:dyDescent="0.25">
      <c r="A6" s="35">
        <v>1</v>
      </c>
      <c r="B6" s="67" t="s">
        <v>22</v>
      </c>
      <c r="C6" s="60"/>
      <c r="D6" s="10">
        <f>G39*G40+G41*G42</f>
        <v>0</v>
      </c>
      <c r="E6" s="10">
        <f>D6</f>
        <v>0</v>
      </c>
      <c r="F6" s="1">
        <f>E6</f>
        <v>0</v>
      </c>
      <c r="G6" s="10">
        <f>F6</f>
        <v>0</v>
      </c>
      <c r="H6" s="24">
        <f>G6</f>
        <v>0</v>
      </c>
      <c r="J6" s="30"/>
      <c r="K6" s="31"/>
      <c r="L6" s="31"/>
      <c r="M6" s="31"/>
      <c r="N6" s="31"/>
    </row>
    <row r="7" spans="1:14" ht="15.75" thickBot="1" x14ac:dyDescent="0.3">
      <c r="A7" s="35">
        <v>1</v>
      </c>
      <c r="B7" s="81" t="s">
        <v>25</v>
      </c>
      <c r="C7" s="51"/>
      <c r="D7" s="25">
        <f>IF($G$43&gt;0,$G$44*$G$45/$G$43*D$1,0)</f>
        <v>0</v>
      </c>
      <c r="E7" s="25">
        <f>IF($G$43&gt;0,$G$44*$G$45/$G$43*E$1,0)</f>
        <v>0</v>
      </c>
      <c r="F7" s="19">
        <f>IF($G$43&gt;0,$G$44*$G$45/$G$43*F$1,0)</f>
        <v>0</v>
      </c>
      <c r="G7" s="25">
        <f>IF($G$43&gt;0,$G$44*$G$45/$G$43*G$1,0)</f>
        <v>0</v>
      </c>
      <c r="H7" s="26">
        <f>IF($G$43&gt;0,$G$44*$G$45/$G$43*H$1,0)</f>
        <v>0</v>
      </c>
    </row>
    <row r="8" spans="1:14" x14ac:dyDescent="0.25">
      <c r="A8" s="35">
        <v>1</v>
      </c>
      <c r="B8" s="66" t="s">
        <v>0</v>
      </c>
      <c r="C8" s="53"/>
      <c r="D8" s="20">
        <f>SUM(D2:D7)</f>
        <v>0</v>
      </c>
      <c r="E8" s="20">
        <f>SUM(E2:E7)</f>
        <v>0</v>
      </c>
      <c r="F8" s="17">
        <f>SUM(F2:F7)</f>
        <v>0</v>
      </c>
      <c r="G8" s="20">
        <f>SUM(G2:G7)</f>
        <v>0</v>
      </c>
      <c r="H8" s="21">
        <f>SUM(H2:H7)</f>
        <v>0</v>
      </c>
    </row>
    <row r="9" spans="1:14" ht="15.75" thickBot="1" x14ac:dyDescent="0.3">
      <c r="A9" s="35">
        <v>1</v>
      </c>
      <c r="B9" s="82" t="s">
        <v>1</v>
      </c>
      <c r="C9" s="83"/>
      <c r="D9" s="19">
        <f>D8/D1</f>
        <v>0</v>
      </c>
      <c r="E9" s="19">
        <f>E8/E1</f>
        <v>0</v>
      </c>
      <c r="F9" s="19">
        <f>F8/F1</f>
        <v>0</v>
      </c>
      <c r="G9" s="19">
        <f>G8/G1</f>
        <v>0</v>
      </c>
      <c r="H9" s="22">
        <f>H8/H1</f>
        <v>0</v>
      </c>
    </row>
    <row r="10" spans="1:14" x14ac:dyDescent="0.25">
      <c r="A10" s="35">
        <v>2</v>
      </c>
      <c r="B10" s="66" t="s">
        <v>29</v>
      </c>
      <c r="C10" s="53"/>
      <c r="D10" s="27">
        <f>G26</f>
        <v>0</v>
      </c>
      <c r="E10" s="27">
        <f>D10</f>
        <v>0</v>
      </c>
      <c r="F10" s="23">
        <f t="shared" ref="F10:H10" si="0">E10</f>
        <v>0</v>
      </c>
      <c r="G10" s="27">
        <f t="shared" si="0"/>
        <v>0</v>
      </c>
      <c r="H10" s="28">
        <f t="shared" si="0"/>
        <v>0</v>
      </c>
    </row>
    <row r="11" spans="1:14" x14ac:dyDescent="0.25">
      <c r="A11" s="35">
        <v>2</v>
      </c>
      <c r="B11" s="85" t="s">
        <v>36</v>
      </c>
      <c r="C11" s="86"/>
      <c r="D11" s="11">
        <f>D10-D9</f>
        <v>0</v>
      </c>
      <c r="E11" s="11">
        <f t="shared" ref="E11:H11" si="1">E10-E9</f>
        <v>0</v>
      </c>
      <c r="F11" s="11">
        <f t="shared" si="1"/>
        <v>0</v>
      </c>
      <c r="G11" s="11">
        <f t="shared" si="1"/>
        <v>0</v>
      </c>
      <c r="H11" s="29">
        <f t="shared" si="1"/>
        <v>0</v>
      </c>
    </row>
    <row r="12" spans="1:14" ht="15.75" thickBot="1" x14ac:dyDescent="0.3">
      <c r="A12" s="35">
        <v>2</v>
      </c>
      <c r="B12" s="88" t="s">
        <v>37</v>
      </c>
      <c r="C12" s="89"/>
      <c r="D12" s="37">
        <f>IF($G$24&lt;&gt;0,D11/$G$24,0)</f>
        <v>0</v>
      </c>
      <c r="E12" s="37">
        <f t="shared" ref="E12:H12" si="2">IF($G$24&lt;&gt;0,E11/$G$24,0)</f>
        <v>0</v>
      </c>
      <c r="F12" s="38">
        <f t="shared" si="2"/>
        <v>0</v>
      </c>
      <c r="G12" s="37">
        <f t="shared" si="2"/>
        <v>0</v>
      </c>
      <c r="H12" s="39">
        <f t="shared" si="2"/>
        <v>0</v>
      </c>
    </row>
    <row r="13" spans="1:14" x14ac:dyDescent="0.25">
      <c r="A13" s="35">
        <v>2</v>
      </c>
      <c r="B13" s="66" t="s">
        <v>39</v>
      </c>
      <c r="C13" s="53"/>
      <c r="D13" s="20">
        <f>IF($G$24&lt;&gt;0,D9/$G$24,0)</f>
        <v>0</v>
      </c>
      <c r="E13" s="20">
        <f t="shared" ref="E13:H13" si="3">IF($G$24&lt;&gt;0,E9/$G$24,0)</f>
        <v>0</v>
      </c>
      <c r="F13" s="17">
        <f t="shared" si="3"/>
        <v>0</v>
      </c>
      <c r="G13" s="20">
        <f t="shared" si="3"/>
        <v>0</v>
      </c>
      <c r="H13" s="21">
        <f t="shared" si="3"/>
        <v>0</v>
      </c>
    </row>
    <row r="14" spans="1:14" ht="15.75" thickBot="1" x14ac:dyDescent="0.3">
      <c r="A14" s="35">
        <v>2</v>
      </c>
      <c r="B14" s="81" t="s">
        <v>40</v>
      </c>
      <c r="C14" s="51"/>
      <c r="D14" s="40">
        <f>IF(G25&lt;&gt;0,G29/G25,0)</f>
        <v>0</v>
      </c>
      <c r="E14" s="40">
        <f>D14</f>
        <v>0</v>
      </c>
      <c r="F14" s="44">
        <f>E14</f>
        <v>0</v>
      </c>
      <c r="G14" s="40">
        <f>F14</f>
        <v>0</v>
      </c>
      <c r="H14" s="41">
        <f>G14</f>
        <v>0</v>
      </c>
    </row>
    <row r="15" spans="1:14" ht="5.0999999999999996" customHeight="1" thickBot="1" x14ac:dyDescent="0.3">
      <c r="A15">
        <v>2</v>
      </c>
    </row>
    <row r="16" spans="1:14" ht="15" customHeight="1" x14ac:dyDescent="0.25">
      <c r="A16" s="46">
        <v>3</v>
      </c>
      <c r="B16" s="64" t="s">
        <v>62</v>
      </c>
      <c r="C16" s="53"/>
      <c r="D16" s="16">
        <f>IF(G24&lt;&gt;0,G27/G24,0)</f>
        <v>0</v>
      </c>
      <c r="E16" s="16">
        <f t="shared" ref="E16:H17" si="4">D16</f>
        <v>0</v>
      </c>
      <c r="F16" s="17">
        <f t="shared" si="4"/>
        <v>0</v>
      </c>
      <c r="G16" s="16">
        <f t="shared" si="4"/>
        <v>0</v>
      </c>
      <c r="H16" s="18">
        <f t="shared" si="4"/>
        <v>0</v>
      </c>
    </row>
    <row r="17" spans="1:8" ht="15" customHeight="1" x14ac:dyDescent="0.25">
      <c r="A17" s="46">
        <v>3</v>
      </c>
      <c r="B17" s="65" t="s">
        <v>63</v>
      </c>
      <c r="C17" s="60"/>
      <c r="D17" s="48">
        <f>IF(G24&lt;&gt;0,G28/G24,0)</f>
        <v>0</v>
      </c>
      <c r="E17" s="48">
        <f t="shared" si="4"/>
        <v>0</v>
      </c>
      <c r="F17" s="1">
        <f t="shared" si="4"/>
        <v>0</v>
      </c>
      <c r="G17" s="48">
        <f t="shared" si="4"/>
        <v>0</v>
      </c>
      <c r="H17" s="49">
        <f t="shared" si="4"/>
        <v>0</v>
      </c>
    </row>
    <row r="18" spans="1:8" x14ac:dyDescent="0.25">
      <c r="A18" s="46">
        <v>3</v>
      </c>
      <c r="B18" s="65" t="s">
        <v>56</v>
      </c>
      <c r="C18" s="60"/>
      <c r="D18" s="48">
        <f>D16+D17</f>
        <v>0</v>
      </c>
      <c r="E18" s="48">
        <f>E16+E17</f>
        <v>0</v>
      </c>
      <c r="F18" s="1">
        <f>F16+F17</f>
        <v>0</v>
      </c>
      <c r="G18" s="48">
        <f>G16+G17</f>
        <v>0</v>
      </c>
      <c r="H18" s="48">
        <f>H16+H17</f>
        <v>0</v>
      </c>
    </row>
    <row r="19" spans="1:8" x14ac:dyDescent="0.25">
      <c r="A19" s="46">
        <v>3</v>
      </c>
      <c r="B19" s="65" t="s">
        <v>55</v>
      </c>
      <c r="C19" s="60"/>
      <c r="D19" s="10">
        <f>IF($G$24&lt;&gt;0,D9/$G$24,0)</f>
        <v>0</v>
      </c>
      <c r="E19" s="10">
        <f t="shared" ref="E19:H19" si="5">IF($G$24&lt;&gt;0,E9/$G$24,0)</f>
        <v>0</v>
      </c>
      <c r="F19" s="1">
        <f t="shared" si="5"/>
        <v>0</v>
      </c>
      <c r="G19" s="10">
        <f t="shared" si="5"/>
        <v>0</v>
      </c>
      <c r="H19" s="24">
        <f t="shared" si="5"/>
        <v>0</v>
      </c>
    </row>
    <row r="20" spans="1:8" x14ac:dyDescent="0.25">
      <c r="A20" s="46">
        <v>3</v>
      </c>
      <c r="B20" s="65" t="s">
        <v>58</v>
      </c>
      <c r="C20" s="60"/>
      <c r="D20" s="10">
        <f>IF(G24&lt;&gt;0,(G39+G41)/G24,0)</f>
        <v>0</v>
      </c>
      <c r="E20" s="10">
        <f>D20</f>
        <v>0</v>
      </c>
      <c r="F20" s="1">
        <f t="shared" ref="F20:H20" si="6">E20</f>
        <v>0</v>
      </c>
      <c r="G20" s="10">
        <f t="shared" si="6"/>
        <v>0</v>
      </c>
      <c r="H20" s="24">
        <f t="shared" si="6"/>
        <v>0</v>
      </c>
    </row>
    <row r="21" spans="1:8" ht="15.75" thickBot="1" x14ac:dyDescent="0.3">
      <c r="A21" s="46">
        <v>3</v>
      </c>
      <c r="B21" s="84" t="s">
        <v>57</v>
      </c>
      <c r="C21" s="51"/>
      <c r="D21" s="25">
        <f>IF(G34&lt;&gt;0,G24/G34,0)</f>
        <v>0</v>
      </c>
      <c r="E21" s="25">
        <f>D21</f>
        <v>0</v>
      </c>
      <c r="F21" s="19">
        <f t="shared" ref="F21:H21" si="7">E21</f>
        <v>0</v>
      </c>
      <c r="G21" s="25">
        <f t="shared" si="7"/>
        <v>0</v>
      </c>
      <c r="H21" s="26">
        <f t="shared" si="7"/>
        <v>0</v>
      </c>
    </row>
    <row r="22" spans="1:8" ht="5.0999999999999996" customHeight="1" thickBot="1" x14ac:dyDescent="0.3">
      <c r="A22" s="46">
        <v>3</v>
      </c>
    </row>
    <row r="23" spans="1:8" ht="15.75" thickBot="1" x14ac:dyDescent="0.3">
      <c r="A23" s="35">
        <v>4</v>
      </c>
      <c r="B23" s="45" t="s">
        <v>30</v>
      </c>
      <c r="C23" s="91" t="s">
        <v>2</v>
      </c>
      <c r="D23" s="91"/>
      <c r="E23" s="91"/>
      <c r="F23" s="91"/>
      <c r="G23" s="91"/>
      <c r="H23" s="92"/>
    </row>
    <row r="24" spans="1:8" x14ac:dyDescent="0.25">
      <c r="A24" s="46">
        <v>4</v>
      </c>
      <c r="B24" s="90" t="s">
        <v>31</v>
      </c>
      <c r="C24" s="53" t="s">
        <v>59</v>
      </c>
      <c r="D24" s="53"/>
      <c r="E24" s="53"/>
      <c r="F24" s="53"/>
      <c r="G24" s="3"/>
      <c r="H24" s="4" t="s">
        <v>16</v>
      </c>
    </row>
    <row r="25" spans="1:8" x14ac:dyDescent="0.25">
      <c r="A25" s="46">
        <v>4</v>
      </c>
      <c r="B25" s="62"/>
      <c r="C25" s="60" t="s">
        <v>38</v>
      </c>
      <c r="D25" s="60"/>
      <c r="E25" s="60"/>
      <c r="F25" s="60"/>
      <c r="G25" s="2"/>
      <c r="H25" s="7" t="s">
        <v>42</v>
      </c>
    </row>
    <row r="26" spans="1:8" x14ac:dyDescent="0.25">
      <c r="A26" s="46">
        <v>4</v>
      </c>
      <c r="B26" s="62"/>
      <c r="C26" s="60" t="s">
        <v>27</v>
      </c>
      <c r="D26" s="60"/>
      <c r="E26" s="60"/>
      <c r="F26" s="60"/>
      <c r="G26" s="2"/>
      <c r="H26" s="7" t="s">
        <v>15</v>
      </c>
    </row>
    <row r="27" spans="1:8" x14ac:dyDescent="0.25">
      <c r="A27" s="46">
        <v>4</v>
      </c>
      <c r="B27" s="62"/>
      <c r="C27" s="60" t="s">
        <v>60</v>
      </c>
      <c r="D27" s="60"/>
      <c r="E27" s="60"/>
      <c r="F27" s="60"/>
      <c r="G27" s="2"/>
      <c r="H27" s="7" t="s">
        <v>15</v>
      </c>
    </row>
    <row r="28" spans="1:8" x14ac:dyDescent="0.25">
      <c r="A28" s="46">
        <v>4</v>
      </c>
      <c r="B28" s="62"/>
      <c r="C28" s="60" t="s">
        <v>61</v>
      </c>
      <c r="D28" s="60"/>
      <c r="E28" s="60"/>
      <c r="F28" s="60"/>
      <c r="G28" s="2"/>
      <c r="H28" s="7" t="s">
        <v>15</v>
      </c>
    </row>
    <row r="29" spans="1:8" ht="15.75" thickBot="1" x14ac:dyDescent="0.3">
      <c r="A29" s="46">
        <v>4</v>
      </c>
      <c r="B29" s="63"/>
      <c r="C29" s="51" t="s">
        <v>41</v>
      </c>
      <c r="D29" s="51"/>
      <c r="E29" s="51"/>
      <c r="F29" s="51"/>
      <c r="G29" s="47">
        <f>G27+G28</f>
        <v>0</v>
      </c>
      <c r="H29" s="6" t="s">
        <v>15</v>
      </c>
    </row>
    <row r="30" spans="1:8" x14ac:dyDescent="0.25">
      <c r="A30" s="35">
        <v>5</v>
      </c>
      <c r="B30" s="68" t="s">
        <v>32</v>
      </c>
      <c r="C30" s="69" t="s">
        <v>23</v>
      </c>
      <c r="D30" s="70"/>
      <c r="E30" s="70"/>
      <c r="F30" s="70"/>
      <c r="G30" s="12">
        <v>100</v>
      </c>
      <c r="H30" s="13" t="s">
        <v>14</v>
      </c>
    </row>
    <row r="31" spans="1:8" ht="15.75" thickBot="1" x14ac:dyDescent="0.3">
      <c r="A31" s="35">
        <v>5</v>
      </c>
      <c r="B31" s="62"/>
      <c r="C31" s="50" t="s">
        <v>17</v>
      </c>
      <c r="D31" s="51"/>
      <c r="E31" s="51"/>
      <c r="F31" s="51"/>
      <c r="G31" s="5"/>
      <c r="H31" s="6" t="s">
        <v>15</v>
      </c>
    </row>
    <row r="32" spans="1:8" x14ac:dyDescent="0.25">
      <c r="A32" s="35">
        <v>5</v>
      </c>
      <c r="B32" s="62"/>
      <c r="C32" s="69" t="s">
        <v>5</v>
      </c>
      <c r="D32" s="70"/>
      <c r="E32" s="70"/>
      <c r="F32" s="70"/>
      <c r="G32" s="12">
        <v>10</v>
      </c>
      <c r="H32" s="13" t="s">
        <v>14</v>
      </c>
    </row>
    <row r="33" spans="1:8" ht="15.75" thickBot="1" x14ac:dyDescent="0.3">
      <c r="A33" s="35">
        <v>5</v>
      </c>
      <c r="B33" s="63"/>
      <c r="C33" s="50" t="str">
        <f>"Beløb der renoveres på vandværket hvert "&amp;G32&amp;" år."</f>
        <v>Beløb der renoveres på vandværket hvert 10 år.</v>
      </c>
      <c r="D33" s="51"/>
      <c r="E33" s="51"/>
      <c r="F33" s="51"/>
      <c r="G33" s="5"/>
      <c r="H33" s="6" t="s">
        <v>15</v>
      </c>
    </row>
    <row r="34" spans="1:8" ht="15.75" thickBot="1" x14ac:dyDescent="0.3">
      <c r="A34" s="35">
        <v>6</v>
      </c>
      <c r="B34" s="75" t="s">
        <v>33</v>
      </c>
      <c r="C34" s="76" t="s">
        <v>4</v>
      </c>
      <c r="D34" s="76"/>
      <c r="E34" s="76"/>
      <c r="F34" s="69"/>
      <c r="G34" s="12"/>
      <c r="H34" s="13" t="s">
        <v>16</v>
      </c>
    </row>
    <row r="35" spans="1:8" ht="15.75" thickBot="1" x14ac:dyDescent="0.3">
      <c r="A35" s="35">
        <v>6</v>
      </c>
      <c r="B35" s="56"/>
      <c r="C35" s="87" t="s">
        <v>3</v>
      </c>
      <c r="D35" s="87"/>
      <c r="E35" s="87"/>
      <c r="F35" s="59"/>
      <c r="G35" s="2">
        <v>60</v>
      </c>
      <c r="H35" s="7" t="s">
        <v>14</v>
      </c>
    </row>
    <row r="36" spans="1:8" ht="15.75" thickBot="1" x14ac:dyDescent="0.3">
      <c r="A36" s="35">
        <v>6</v>
      </c>
      <c r="B36" s="56"/>
      <c r="C36" s="72" t="s">
        <v>6</v>
      </c>
      <c r="D36" s="72"/>
      <c r="E36" s="72"/>
      <c r="F36" s="50"/>
      <c r="G36" s="5">
        <v>500000</v>
      </c>
      <c r="H36" s="6" t="s">
        <v>15</v>
      </c>
    </row>
    <row r="37" spans="1:8" ht="15.75" thickBot="1" x14ac:dyDescent="0.3">
      <c r="A37" s="35">
        <v>6</v>
      </c>
      <c r="B37" s="56"/>
      <c r="C37" s="76" t="s">
        <v>7</v>
      </c>
      <c r="D37" s="76"/>
      <c r="E37" s="76"/>
      <c r="F37" s="69"/>
      <c r="G37" s="12">
        <v>15</v>
      </c>
      <c r="H37" s="13" t="s">
        <v>14</v>
      </c>
    </row>
    <row r="38" spans="1:8" ht="15.75" thickBot="1" x14ac:dyDescent="0.3">
      <c r="A38" s="35">
        <v>6</v>
      </c>
      <c r="B38" s="56"/>
      <c r="C38" s="72" t="str">
        <f>"Beløb der renoveres pr. boring hvert "&amp;G37&amp;" år."</f>
        <v>Beløb der renoveres pr. boring hvert 15 år.</v>
      </c>
      <c r="D38" s="72"/>
      <c r="E38" s="72"/>
      <c r="F38" s="50"/>
      <c r="G38" s="5">
        <v>75000</v>
      </c>
      <c r="H38" s="6" t="s">
        <v>15</v>
      </c>
    </row>
    <row r="39" spans="1:8" ht="15.75" thickBot="1" x14ac:dyDescent="0.3">
      <c r="A39" s="35">
        <v>7</v>
      </c>
      <c r="B39" s="56" t="s">
        <v>34</v>
      </c>
      <c r="C39" s="71" t="s">
        <v>9</v>
      </c>
      <c r="D39" s="71"/>
      <c r="E39" s="71"/>
      <c r="F39" s="52"/>
      <c r="G39" s="3"/>
      <c r="H39" s="4" t="s">
        <v>13</v>
      </c>
    </row>
    <row r="40" spans="1:8" ht="15.75" thickBot="1" x14ac:dyDescent="0.3">
      <c r="A40" s="35">
        <v>7</v>
      </c>
      <c r="B40" s="56"/>
      <c r="C40" s="72" t="s">
        <v>10</v>
      </c>
      <c r="D40" s="72"/>
      <c r="E40" s="72"/>
      <c r="F40" s="50"/>
      <c r="G40" s="5">
        <v>2200</v>
      </c>
      <c r="H40" s="6" t="s">
        <v>15</v>
      </c>
    </row>
    <row r="41" spans="1:8" ht="15.75" thickBot="1" x14ac:dyDescent="0.3">
      <c r="A41" s="35">
        <v>7</v>
      </c>
      <c r="B41" s="56"/>
      <c r="C41" s="71" t="s">
        <v>12</v>
      </c>
      <c r="D41" s="71"/>
      <c r="E41" s="71"/>
      <c r="F41" s="52"/>
      <c r="G41" s="3"/>
      <c r="H41" s="4" t="s">
        <v>13</v>
      </c>
    </row>
    <row r="42" spans="1:8" ht="15.75" thickBot="1" x14ac:dyDescent="0.3">
      <c r="A42" s="35">
        <v>7</v>
      </c>
      <c r="B42" s="56"/>
      <c r="C42" s="73" t="s">
        <v>11</v>
      </c>
      <c r="D42" s="73"/>
      <c r="E42" s="73"/>
      <c r="F42" s="74"/>
      <c r="G42" s="8">
        <v>1250</v>
      </c>
      <c r="H42" s="9" t="s">
        <v>15</v>
      </c>
    </row>
    <row r="43" spans="1:8" ht="15.75" thickBot="1" x14ac:dyDescent="0.3">
      <c r="A43" s="35">
        <v>8</v>
      </c>
      <c r="B43" s="56" t="s">
        <v>35</v>
      </c>
      <c r="C43" s="52" t="s">
        <v>26</v>
      </c>
      <c r="D43" s="53"/>
      <c r="E43" s="53"/>
      <c r="F43" s="53"/>
      <c r="G43" s="3">
        <v>12</v>
      </c>
      <c r="H43" s="4" t="s">
        <v>14</v>
      </c>
    </row>
    <row r="44" spans="1:8" ht="15.75" thickBot="1" x14ac:dyDescent="0.3">
      <c r="A44" s="35">
        <v>8</v>
      </c>
      <c r="B44" s="56"/>
      <c r="C44" s="59" t="s">
        <v>28</v>
      </c>
      <c r="D44" s="60"/>
      <c r="E44" s="60"/>
      <c r="F44" s="60"/>
      <c r="G44" s="2"/>
      <c r="H44" s="7" t="s">
        <v>16</v>
      </c>
    </row>
    <row r="45" spans="1:8" ht="15.75" thickBot="1" x14ac:dyDescent="0.3">
      <c r="A45" s="35">
        <v>8</v>
      </c>
      <c r="B45" s="56"/>
      <c r="C45" s="50" t="s">
        <v>24</v>
      </c>
      <c r="D45" s="51"/>
      <c r="E45" s="51"/>
      <c r="F45" s="51"/>
      <c r="G45" s="5">
        <f>700+200</f>
        <v>900</v>
      </c>
      <c r="H45" s="6" t="s">
        <v>15</v>
      </c>
    </row>
    <row r="46" spans="1:8" x14ac:dyDescent="0.25">
      <c r="A46" s="35">
        <v>9</v>
      </c>
      <c r="B46" s="61" t="s">
        <v>54</v>
      </c>
      <c r="C46" s="52" t="s">
        <v>43</v>
      </c>
      <c r="D46" s="53"/>
      <c r="E46" s="53"/>
      <c r="F46" s="53"/>
      <c r="G46" s="3">
        <v>85</v>
      </c>
      <c r="H46" s="4" t="s">
        <v>42</v>
      </c>
    </row>
    <row r="47" spans="1:8" x14ac:dyDescent="0.25">
      <c r="A47" s="35">
        <v>9</v>
      </c>
      <c r="B47" s="62"/>
      <c r="C47" s="59" t="s">
        <v>44</v>
      </c>
      <c r="D47" s="60"/>
      <c r="E47" s="60"/>
      <c r="F47" s="60"/>
      <c r="G47" s="33">
        <f>5.46+0.67</f>
        <v>6.13</v>
      </c>
      <c r="H47" s="7" t="s">
        <v>15</v>
      </c>
    </row>
    <row r="48" spans="1:8" x14ac:dyDescent="0.25">
      <c r="A48" s="35">
        <v>9</v>
      </c>
      <c r="B48" s="62"/>
      <c r="C48" s="59" t="s">
        <v>51</v>
      </c>
      <c r="D48" s="60"/>
      <c r="E48" s="60"/>
      <c r="F48" s="60"/>
      <c r="G48" s="33"/>
      <c r="H48" s="7" t="s">
        <v>15</v>
      </c>
    </row>
    <row r="49" spans="1:8" ht="15.75" thickBot="1" x14ac:dyDescent="0.3">
      <c r="A49" s="35">
        <v>9</v>
      </c>
      <c r="B49" s="63"/>
      <c r="C49" s="50" t="s">
        <v>52</v>
      </c>
      <c r="D49" s="51"/>
      <c r="E49" s="51"/>
      <c r="F49" s="51"/>
      <c r="G49" s="43"/>
      <c r="H49" s="6" t="s">
        <v>15</v>
      </c>
    </row>
    <row r="50" spans="1:8" ht="5.0999999999999996" customHeight="1" thickBot="1" x14ac:dyDescent="0.3">
      <c r="A50" s="35">
        <v>10</v>
      </c>
      <c r="B50" s="32"/>
      <c r="C50" s="32"/>
      <c r="D50" s="32"/>
      <c r="E50" s="32"/>
      <c r="F50" s="32"/>
      <c r="G50" s="32"/>
      <c r="H50" s="32"/>
    </row>
    <row r="51" spans="1:8" ht="15.75" thickBot="1" x14ac:dyDescent="0.3">
      <c r="A51" s="35">
        <v>10</v>
      </c>
      <c r="B51" s="54" t="s">
        <v>64</v>
      </c>
      <c r="C51" s="55"/>
      <c r="D51" s="14">
        <f>D1</f>
        <v>40</v>
      </c>
      <c r="E51" s="14">
        <f>E1</f>
        <v>50</v>
      </c>
      <c r="F51" s="14">
        <f>F1</f>
        <v>60</v>
      </c>
      <c r="G51" s="14">
        <f>G1</f>
        <v>80</v>
      </c>
      <c r="H51" s="15">
        <f>H1</f>
        <v>100</v>
      </c>
    </row>
    <row r="52" spans="1:8" x14ac:dyDescent="0.25">
      <c r="A52" s="35">
        <v>10</v>
      </c>
      <c r="B52" s="64" t="s">
        <v>45</v>
      </c>
      <c r="C52" s="53"/>
      <c r="D52" s="16">
        <f>D13</f>
        <v>0</v>
      </c>
      <c r="E52" s="16">
        <f>E13</f>
        <v>0</v>
      </c>
      <c r="F52" s="16">
        <f>F13</f>
        <v>0</v>
      </c>
      <c r="G52" s="16">
        <f>G13</f>
        <v>0</v>
      </c>
      <c r="H52" s="18">
        <f>H13</f>
        <v>0</v>
      </c>
    </row>
    <row r="53" spans="1:8" x14ac:dyDescent="0.25">
      <c r="A53" s="35">
        <v>10</v>
      </c>
      <c r="B53" s="65" t="s">
        <v>46</v>
      </c>
      <c r="C53" s="60"/>
      <c r="D53" s="10">
        <f>$G$46*$D$14</f>
        <v>0</v>
      </c>
      <c r="E53" s="10">
        <f>$G$46*$D$14</f>
        <v>0</v>
      </c>
      <c r="F53" s="10">
        <f>$G$46*$D$14</f>
        <v>0</v>
      </c>
      <c r="G53" s="10">
        <f>$G$46*$D$14</f>
        <v>0</v>
      </c>
      <c r="H53" s="24">
        <f>$G$46*$D$14</f>
        <v>0</v>
      </c>
    </row>
    <row r="54" spans="1:8" ht="15.75" thickBot="1" x14ac:dyDescent="0.3">
      <c r="A54" s="35">
        <v>10</v>
      </c>
      <c r="B54" s="57" t="s">
        <v>47</v>
      </c>
      <c r="C54" s="58"/>
      <c r="D54" s="19">
        <f>SUM(D52:D53)</f>
        <v>0</v>
      </c>
      <c r="E54" s="19">
        <f t="shared" ref="E54:H54" si="8">SUM(E52:E53)</f>
        <v>0</v>
      </c>
      <c r="F54" s="19">
        <f t="shared" si="8"/>
        <v>0</v>
      </c>
      <c r="G54" s="19">
        <f t="shared" si="8"/>
        <v>0</v>
      </c>
      <c r="H54" s="22">
        <f t="shared" si="8"/>
        <v>0</v>
      </c>
    </row>
    <row r="55" spans="1:8" x14ac:dyDescent="0.25">
      <c r="A55" s="35">
        <v>10</v>
      </c>
      <c r="B55" s="66" t="s">
        <v>48</v>
      </c>
      <c r="C55" s="53"/>
      <c r="D55" s="20">
        <f>$G$46*$G$47</f>
        <v>521.04999999999995</v>
      </c>
      <c r="E55" s="20">
        <f>$G$46*$G$47</f>
        <v>521.04999999999995</v>
      </c>
      <c r="F55" s="20">
        <f>$G$46*$G$47</f>
        <v>521.04999999999995</v>
      </c>
      <c r="G55" s="20">
        <f>$G$46*$G$47</f>
        <v>521.04999999999995</v>
      </c>
      <c r="H55" s="21">
        <f>$G$46*$G$47</f>
        <v>521.04999999999995</v>
      </c>
    </row>
    <row r="56" spans="1:8" x14ac:dyDescent="0.25">
      <c r="A56" s="35">
        <v>10</v>
      </c>
      <c r="B56" s="67" t="s">
        <v>49</v>
      </c>
      <c r="C56" s="60"/>
      <c r="D56" s="10">
        <f>$G$49+($G$46*$G$48)</f>
        <v>0</v>
      </c>
      <c r="E56" s="10">
        <f>$G$49+($G$46*$G$48)</f>
        <v>0</v>
      </c>
      <c r="F56" s="10">
        <f>$G$49+($G$46*$G$48)</f>
        <v>0</v>
      </c>
      <c r="G56" s="10">
        <f>$G$49+($G$46*$G$48)</f>
        <v>0</v>
      </c>
      <c r="H56" s="24">
        <f>$G$49+($G$46*$G$48)</f>
        <v>0</v>
      </c>
    </row>
    <row r="57" spans="1:8" ht="15.75" thickBot="1" x14ac:dyDescent="0.3">
      <c r="A57" s="36">
        <v>10</v>
      </c>
      <c r="B57" s="57" t="s">
        <v>50</v>
      </c>
      <c r="C57" s="58"/>
      <c r="D57" s="19">
        <f>SUM(D54:D55)*1.25+D56</f>
        <v>651.3125</v>
      </c>
      <c r="E57" s="19">
        <f t="shared" ref="E57:H57" si="9">SUM(E54:E55)*1.25+E56</f>
        <v>651.3125</v>
      </c>
      <c r="F57" s="19">
        <f t="shared" si="9"/>
        <v>651.3125</v>
      </c>
      <c r="G57" s="19">
        <f t="shared" si="9"/>
        <v>651.3125</v>
      </c>
      <c r="H57" s="22">
        <f t="shared" si="9"/>
        <v>651.3125</v>
      </c>
    </row>
  </sheetData>
  <sheetProtection sheet="1" objects="1" scenarios="1" autoFilter="0"/>
  <autoFilter ref="A1:A57"/>
  <mergeCells count="60">
    <mergeCell ref="B24:B29"/>
    <mergeCell ref="C23:H23"/>
    <mergeCell ref="C26:F26"/>
    <mergeCell ref="C29:F29"/>
    <mergeCell ref="C25:F25"/>
    <mergeCell ref="C24:F24"/>
    <mergeCell ref="C27:F27"/>
    <mergeCell ref="C28:F28"/>
    <mergeCell ref="B17:C17"/>
    <mergeCell ref="B6:C6"/>
    <mergeCell ref="B7:C7"/>
    <mergeCell ref="B8:C8"/>
    <mergeCell ref="B9:C9"/>
    <mergeCell ref="B10:C10"/>
    <mergeCell ref="B20:C20"/>
    <mergeCell ref="B21:C21"/>
    <mergeCell ref="B11:C11"/>
    <mergeCell ref="B14:C14"/>
    <mergeCell ref="B13:C13"/>
    <mergeCell ref="B16:C16"/>
    <mergeCell ref="B18:C18"/>
    <mergeCell ref="B19:C19"/>
    <mergeCell ref="B12:C12"/>
    <mergeCell ref="B1:C1"/>
    <mergeCell ref="B2:C2"/>
    <mergeCell ref="B3:C3"/>
    <mergeCell ref="B4:C4"/>
    <mergeCell ref="B5:C5"/>
    <mergeCell ref="B39:B42"/>
    <mergeCell ref="C39:F39"/>
    <mergeCell ref="C40:F40"/>
    <mergeCell ref="C42:F42"/>
    <mergeCell ref="B34:B38"/>
    <mergeCell ref="C34:F34"/>
    <mergeCell ref="C41:F41"/>
    <mergeCell ref="C37:F37"/>
    <mergeCell ref="C38:F38"/>
    <mergeCell ref="C35:F35"/>
    <mergeCell ref="C36:F36"/>
    <mergeCell ref="B30:B33"/>
    <mergeCell ref="C30:F30"/>
    <mergeCell ref="C31:F31"/>
    <mergeCell ref="C32:F32"/>
    <mergeCell ref="C33:F33"/>
    <mergeCell ref="C45:F45"/>
    <mergeCell ref="C46:F46"/>
    <mergeCell ref="B51:C51"/>
    <mergeCell ref="B43:B45"/>
    <mergeCell ref="B57:C57"/>
    <mergeCell ref="C47:F47"/>
    <mergeCell ref="C48:F48"/>
    <mergeCell ref="C49:F49"/>
    <mergeCell ref="B46:B49"/>
    <mergeCell ref="B52:C52"/>
    <mergeCell ref="B53:C53"/>
    <mergeCell ref="B54:C54"/>
    <mergeCell ref="B55:C55"/>
    <mergeCell ref="B56:C56"/>
    <mergeCell ref="C44:F44"/>
    <mergeCell ref="C43:F43"/>
  </mergeCells>
  <conditionalFormatting sqref="D53">
    <cfRule type="cellIs" dxfId="23" priority="72" operator="equal">
      <formula>0</formula>
    </cfRule>
  </conditionalFormatting>
  <conditionalFormatting sqref="D57">
    <cfRule type="cellIs" dxfId="21" priority="54" operator="equal">
      <formula>0</formula>
    </cfRule>
  </conditionalFormatting>
  <conditionalFormatting sqref="D56">
    <cfRule type="cellIs" dxfId="20" priority="41" operator="equal">
      <formula>0</formula>
    </cfRule>
  </conditionalFormatting>
  <conditionalFormatting sqref="D55">
    <cfRule type="cellIs" dxfId="19" priority="43" operator="equal">
      <formula>0</formula>
    </cfRule>
  </conditionalFormatting>
  <conditionalFormatting sqref="B50:D50">
    <cfRule type="cellIs" dxfId="18" priority="39" operator="equal">
      <formula>0</formula>
    </cfRule>
  </conditionalFormatting>
  <conditionalFormatting sqref="E57:H57">
    <cfRule type="cellIs" dxfId="17" priority="19" operator="equal">
      <formula>0</formula>
    </cfRule>
  </conditionalFormatting>
  <conditionalFormatting sqref="D2:H15 D18:H21">
    <cfRule type="cellIs" dxfId="16" priority="17" operator="equal">
      <formula>0</formula>
    </cfRule>
  </conditionalFormatting>
  <conditionalFormatting sqref="E17:H17">
    <cfRule type="cellIs" dxfId="15" priority="16" operator="equal">
      <formula>0</formula>
    </cfRule>
  </conditionalFormatting>
  <conditionalFormatting sqref="E16:H16">
    <cfRule type="cellIs" dxfId="14" priority="15" operator="equal">
      <formula>0</formula>
    </cfRule>
  </conditionalFormatting>
  <conditionalFormatting sqref="D17">
    <cfRule type="cellIs" dxfId="13" priority="14" operator="equal">
      <formula>0</formula>
    </cfRule>
  </conditionalFormatting>
  <conditionalFormatting sqref="D16">
    <cfRule type="cellIs" dxfId="12" priority="13" operator="equal">
      <formula>0</formula>
    </cfRule>
  </conditionalFormatting>
  <conditionalFormatting sqref="E53">
    <cfRule type="cellIs" dxfId="11" priority="12" operator="equal">
      <formula>0</formula>
    </cfRule>
  </conditionalFormatting>
  <conditionalFormatting sqref="F53">
    <cfRule type="cellIs" dxfId="10" priority="11" operator="equal">
      <formula>0</formula>
    </cfRule>
  </conditionalFormatting>
  <conditionalFormatting sqref="G53">
    <cfRule type="cellIs" dxfId="9" priority="10" operator="equal">
      <formula>0</formula>
    </cfRule>
  </conditionalFormatting>
  <conditionalFormatting sqref="H53">
    <cfRule type="cellIs" dxfId="8" priority="9" operator="equal">
      <formula>0</formula>
    </cfRule>
  </conditionalFormatting>
  <conditionalFormatting sqref="E55">
    <cfRule type="cellIs" dxfId="7" priority="8" operator="equal">
      <formula>0</formula>
    </cfRule>
  </conditionalFormatting>
  <conditionalFormatting sqref="F55">
    <cfRule type="cellIs" dxfId="6" priority="7" operator="equal">
      <formula>0</formula>
    </cfRule>
  </conditionalFormatting>
  <conditionalFormatting sqref="G55">
    <cfRule type="cellIs" dxfId="5" priority="6" operator="equal">
      <formula>0</formula>
    </cfRule>
  </conditionalFormatting>
  <conditionalFormatting sqref="H55">
    <cfRule type="cellIs" dxfId="4" priority="5" operator="equal">
      <formula>0</formula>
    </cfRule>
  </conditionalFormatting>
  <conditionalFormatting sqref="E56">
    <cfRule type="cellIs" dxfId="3" priority="4" operator="equal">
      <formula>0</formula>
    </cfRule>
  </conditionalFormatting>
  <conditionalFormatting sqref="F56">
    <cfRule type="cellIs" dxfId="2" priority="3" operator="equal">
      <formula>0</formula>
    </cfRule>
  </conditionalFormatting>
  <conditionalFormatting sqref="G56">
    <cfRule type="cellIs" dxfId="1" priority="2" operator="equal">
      <formula>0</formula>
    </cfRule>
  </conditionalFormatting>
  <conditionalFormatting sqref="H56">
    <cfRule type="cellIs" dxfId="0" priority="1" operator="equal">
      <formula>0</formula>
    </cfRule>
  </conditionalFormatting>
  <printOptions horizontalCentered="1"/>
  <pageMargins left="0.39370078740157483" right="0.39370078740157483" top="0.59055118110236227" bottom="0.39370078740157483" header="0.19685039370078741" footer="0.31496062992125984"/>
  <pageSetup paperSize="9" scale="88" orientation="portrait" horizontalDpi="0" verticalDpi="0" r:id="rId1"/>
  <headerFooter>
    <oddHeader>&amp;C&amp;"-,Fed"&amp;A Vandværk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Demo</vt:lpstr>
      <vt:lpstr>Demo!Udskriftsområde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Niels Grann</dc:creator>
  <cp:lastModifiedBy>Niels Grann</cp:lastModifiedBy>
  <cp:lastPrinted>2013-03-07T06:33:16Z</cp:lastPrinted>
  <dcterms:created xsi:type="dcterms:W3CDTF">2013-02-24T19:39:34Z</dcterms:created>
  <dcterms:modified xsi:type="dcterms:W3CDTF">2014-02-16T18:48:07Z</dcterms:modified>
</cp:coreProperties>
</file>